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agov-my.sharepoint.com/personal/deberly_pa_gov/Documents/Old Laptop Desktop 1.11.22/Regulations/Fee Increase/2024/"/>
    </mc:Choice>
  </mc:AlternateContent>
  <xr:revisionPtr revIDLastSave="1" documentId="8_{8B0D1A96-E951-4C37-8E81-2F3ADAF64D9D}" xr6:coauthVersionLast="45" xr6:coauthVersionMax="45" xr10:uidLastSave="{F382563F-41F5-4D82-8A06-0E3F0F45505B}"/>
  <bookViews>
    <workbookView xWindow="-28920" yWindow="-2820" windowWidth="29040" windowHeight="15840" xr2:uid="{00000000-000D-0000-FFFF-FFFF00000000}"/>
  </bookViews>
  <sheets>
    <sheet name="Sheet1" sheetId="1" r:id="rId1"/>
  </sheets>
  <definedNames>
    <definedName name="_xlnm.Print_Area" localSheetId="0">Sheet1!$A$1:$C$53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1" i="1" l="1"/>
  <c r="C15" i="1"/>
  <c r="C14" i="1"/>
  <c r="C13" i="1"/>
  <c r="C10" i="1"/>
  <c r="C38" i="1" l="1"/>
  <c r="D38" i="1" s="1"/>
  <c r="E38" i="1" s="1"/>
  <c r="F38" i="1" s="1"/>
  <c r="G38" i="1" s="1"/>
  <c r="B13" i="1"/>
  <c r="B9" i="1"/>
  <c r="B8" i="1"/>
  <c r="B7" i="1"/>
  <c r="G21" i="1" l="1"/>
  <c r="C8" i="1"/>
  <c r="G7" i="1"/>
  <c r="F7" i="1"/>
  <c r="E7" i="1"/>
  <c r="D7" i="1"/>
  <c r="C7" i="1"/>
  <c r="E25" i="1"/>
  <c r="D25" i="1"/>
  <c r="C25" i="1"/>
  <c r="B25" i="1"/>
  <c r="F25" i="1"/>
  <c r="D44" i="1"/>
  <c r="E44" i="1" s="1"/>
  <c r="F44" i="1" s="1"/>
  <c r="G44" i="1" s="1"/>
  <c r="G8" i="1" s="1"/>
  <c r="D8" i="1" l="1"/>
  <c r="E8" i="1"/>
  <c r="F8" i="1"/>
  <c r="B19" i="1"/>
  <c r="B27" i="1" l="1"/>
  <c r="B29" i="1" s="1"/>
  <c r="C17" i="1" s="1"/>
  <c r="C19" i="1" s="1"/>
  <c r="C27" i="1" s="1"/>
  <c r="G25" i="1"/>
  <c r="C4" i="1" l="1"/>
  <c r="C29" i="1" s="1"/>
  <c r="D17" i="1" s="1"/>
  <c r="D19" i="1" s="1"/>
  <c r="D27" i="1" s="1"/>
  <c r="D4" i="1" l="1"/>
  <c r="D29" i="1" s="1"/>
  <c r="E17" i="1" s="1"/>
  <c r="E19" i="1" l="1"/>
  <c r="E27" i="1" s="1"/>
  <c r="E4" i="1"/>
  <c r="E29" i="1" l="1"/>
  <c r="F17" i="1" s="1"/>
  <c r="F19" i="1" s="1"/>
  <c r="F27" i="1" s="1"/>
  <c r="F4" i="1"/>
  <c r="F29" i="1" l="1"/>
  <c r="G4" i="1" s="1"/>
  <c r="G17" i="1" l="1"/>
  <c r="G19" i="1" s="1"/>
  <c r="G27" i="1" s="1"/>
  <c r="G29" i="1" s="1"/>
</calcChain>
</file>

<file path=xl/sharedStrings.xml><?xml version="1.0" encoding="utf-8"?>
<sst xmlns="http://schemas.openxmlformats.org/spreadsheetml/2006/main" count="63" uniqueCount="52">
  <si>
    <t>Beginning Cash Balance</t>
  </si>
  <si>
    <t>FYE 23-24</t>
  </si>
  <si>
    <t>Receipts</t>
  </si>
  <si>
    <t>Dealer - Cwt Fees</t>
  </si>
  <si>
    <t>Hauler - Cwt Fees</t>
  </si>
  <si>
    <t>Subdealer - Quarts Fees</t>
  </si>
  <si>
    <t>Dealer - Fixed Fees</t>
  </si>
  <si>
    <t>Hauler - Fixed Fees</t>
  </si>
  <si>
    <t>Subdealer - Fixed Fees</t>
  </si>
  <si>
    <t>Weigher/Sampler - Fixed Fees</t>
  </si>
  <si>
    <t>Tester - FixedFees</t>
  </si>
  <si>
    <t>Examination Fees</t>
  </si>
  <si>
    <t>Fines/Other Fees</t>
  </si>
  <si>
    <t>Interest</t>
  </si>
  <si>
    <t>TOTAL Receipts</t>
  </si>
  <si>
    <t>Salary &amp; Benefits</t>
  </si>
  <si>
    <t>Total Operating</t>
  </si>
  <si>
    <t>Total Personnel &amp; Operating</t>
  </si>
  <si>
    <t>Receipts less Disbursements</t>
  </si>
  <si>
    <t>Ending Cash Balance</t>
  </si>
  <si>
    <t>Receipts Detail</t>
  </si>
  <si>
    <t>Controlled LBS</t>
  </si>
  <si>
    <t>Controlled Rate/Cwt</t>
  </si>
  <si>
    <t>Uncontrolled LBS</t>
  </si>
  <si>
    <t>Uncontrolled Rate/Cwt</t>
  </si>
  <si>
    <t>Hauler LBS</t>
  </si>
  <si>
    <t>Hauler Rate/Cwt</t>
  </si>
  <si>
    <t>Sub-dealer Qt Fee % Increase</t>
  </si>
  <si>
    <t>Fixed Fees per Dealer</t>
  </si>
  <si>
    <t>Fixed Fees per Sub-dealer</t>
  </si>
  <si>
    <t>Fixed Fees per Hauler</t>
  </si>
  <si>
    <t>Fixed Fees per Weigher Sampler</t>
  </si>
  <si>
    <t>Fixed Fees per Tester</t>
  </si>
  <si>
    <t>Examination Fees per Exam</t>
  </si>
  <si>
    <t>Misc</t>
  </si>
  <si>
    <t>FYE 24-25</t>
  </si>
  <si>
    <t>FYE 25-26</t>
  </si>
  <si>
    <t>FYE 26-27</t>
  </si>
  <si>
    <t>FYE 27-28</t>
  </si>
  <si>
    <t>FYE 28-29</t>
  </si>
  <si>
    <t>Decrease of 1% per year fee unchanged</t>
  </si>
  <si>
    <t>Fee unchanged</t>
  </si>
  <si>
    <t>Decrease of 5 haulers every two years (est) Fee unchanged</t>
  </si>
  <si>
    <t>Average of last 2 years</t>
  </si>
  <si>
    <t>Fee change FY 25-26</t>
  </si>
  <si>
    <t>Budget</t>
  </si>
  <si>
    <t>Forecast</t>
  </si>
  <si>
    <t>2% increase 2024, 2.25% 2025, 2% 2026</t>
  </si>
  <si>
    <t>Decrease in rates</t>
  </si>
  <si>
    <t>3% decrease annually</t>
  </si>
  <si>
    <t>2021-22</t>
  </si>
  <si>
    <t>Milk 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</si>
</sst>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164" fontId="0" fillId="0" borderId="0" xfId="1" applyNumberFormat="1" applyFont="1"/>
    <xf numFmtId="0" fontId="2" fillId="0" borderId="0" xfId="0" applyFont="1"/>
    <xf numFmtId="0" fontId="5" fillId="0" borderId="0" xfId="0" applyFont="1"/>
    <xf numFmtId="43" fontId="0" fillId="0" borderId="0" xfId="1" applyFont="1"/>
    <xf numFmtId="43" fontId="0" fillId="0" borderId="0" xfId="1" applyFont="1" applyAlignment="1">
      <alignment horizontal="center"/>
    </xf>
    <xf numFmtId="0" fontId="2" fillId="2" borderId="0" xfId="0" applyFont="1" applyFill="1"/>
    <xf numFmtId="43" fontId="0" fillId="2" borderId="0" xfId="1" applyFont="1" applyFill="1"/>
    <xf numFmtId="0" fontId="4" fillId="3" borderId="0" xfId="0" applyFont="1" applyFill="1"/>
    <xf numFmtId="0" fontId="3" fillId="3" borderId="0" xfId="0" applyFont="1" applyFill="1" applyAlignment="1">
      <alignment horizont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  <xf numFmtId="164" fontId="0" fillId="0" borderId="1" xfId="1" applyNumberFormat="1" applyFont="1" applyBorder="1"/>
    <xf numFmtId="43" fontId="1" fillId="0" borderId="0" xfId="1" applyFont="1"/>
    <xf numFmtId="165" fontId="1" fillId="0" borderId="0" xfId="1" applyNumberFormat="1" applyFont="1"/>
    <xf numFmtId="164" fontId="1" fillId="0" borderId="0" xfId="1" applyNumberFormat="1" applyFont="1"/>
    <xf numFmtId="164" fontId="0" fillId="2" borderId="0" xfId="1" applyNumberFormat="1" applyFont="1" applyFill="1"/>
    <xf numFmtId="40" fontId="0" fillId="0" borderId="0" xfId="1" applyNumberFormat="1" applyFont="1"/>
    <xf numFmtId="164" fontId="0" fillId="0" borderId="0" xfId="1" applyNumberFormat="1" applyFont="1" applyAlignment="1">
      <alignment horizontal="center"/>
    </xf>
    <xf numFmtId="164" fontId="0" fillId="0" borderId="0" xfId="1" applyNumberFormat="1" applyFont="1" applyFill="1"/>
    <xf numFmtId="164" fontId="0" fillId="0" borderId="1" xfId="1" applyNumberFormat="1" applyFont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58"/>
  <sheetViews>
    <sheetView tabSelected="1" zoomScale="112" zoomScaleNormal="112" workbookViewId="0">
      <selection activeCell="A2" sqref="A2"/>
    </sheetView>
  </sheetViews>
  <sheetFormatPr defaultRowHeight="15" x14ac:dyDescent="0.25"/>
  <cols>
    <col min="1" max="1" width="29.7109375" bestFit="1" customWidth="1"/>
    <col min="2" max="2" width="20.28515625" bestFit="1" customWidth="1"/>
    <col min="3" max="4" width="18.28515625" bestFit="1" customWidth="1"/>
    <col min="5" max="7" width="17.28515625" bestFit="1" customWidth="1"/>
  </cols>
  <sheetData>
    <row r="1" spans="1:8" ht="18.75" x14ac:dyDescent="0.3">
      <c r="A1" s="8" t="s">
        <v>51</v>
      </c>
      <c r="B1" s="11"/>
      <c r="C1" s="10"/>
      <c r="D1" s="10"/>
      <c r="E1" s="10"/>
      <c r="F1" s="10"/>
      <c r="G1" s="10"/>
    </row>
    <row r="2" spans="1:8" x14ac:dyDescent="0.25">
      <c r="A2" s="9" t="s">
        <v>45</v>
      </c>
      <c r="B2" s="12" t="s">
        <v>1</v>
      </c>
      <c r="C2" s="12" t="s">
        <v>35</v>
      </c>
      <c r="D2" s="12" t="s">
        <v>36</v>
      </c>
      <c r="E2" s="12" t="s">
        <v>37</v>
      </c>
      <c r="F2" s="12" t="s">
        <v>38</v>
      </c>
      <c r="G2" s="12" t="s">
        <v>39</v>
      </c>
    </row>
    <row r="3" spans="1:8" x14ac:dyDescent="0.25">
      <c r="A3" s="9"/>
      <c r="B3" s="23" t="s">
        <v>46</v>
      </c>
      <c r="C3" s="12"/>
      <c r="D3" s="12"/>
      <c r="E3" s="12"/>
      <c r="F3" s="12"/>
      <c r="G3" s="12"/>
    </row>
    <row r="4" spans="1:8" x14ac:dyDescent="0.25">
      <c r="A4" s="2" t="s">
        <v>0</v>
      </c>
      <c r="B4" s="19">
        <v>4315000</v>
      </c>
      <c r="C4" s="1">
        <f t="shared" ref="C4:G4" si="0">B29</f>
        <v>4391000</v>
      </c>
      <c r="D4" s="19">
        <f t="shared" si="0"/>
        <v>4472182.9277657811</v>
      </c>
      <c r="E4" s="1">
        <f t="shared" si="0"/>
        <v>4587840.6736397613</v>
      </c>
      <c r="F4" s="1">
        <f t="shared" si="0"/>
        <v>4575568.0932460129</v>
      </c>
      <c r="G4" s="1">
        <f t="shared" si="0"/>
        <v>4432555.0659170132</v>
      </c>
    </row>
    <row r="5" spans="1:8" x14ac:dyDescent="0.25">
      <c r="A5" s="2"/>
      <c r="B5" s="19"/>
      <c r="C5" s="1"/>
      <c r="D5" s="19"/>
      <c r="E5" s="1"/>
      <c r="F5" s="1"/>
      <c r="G5" s="1"/>
    </row>
    <row r="6" spans="1:8" x14ac:dyDescent="0.25">
      <c r="A6" s="3" t="s">
        <v>2</v>
      </c>
      <c r="B6" s="19"/>
      <c r="C6" s="1"/>
      <c r="D6" s="19"/>
      <c r="E6" s="1"/>
      <c r="F6" s="1"/>
      <c r="G6" s="1"/>
    </row>
    <row r="7" spans="1:8" x14ac:dyDescent="0.25">
      <c r="A7" s="2" t="s">
        <v>3</v>
      </c>
      <c r="B7" s="1">
        <f>2095047-B10</f>
        <v>2072547</v>
      </c>
      <c r="C7" s="1">
        <f t="shared" ref="C7:G7" si="1">C38/100*C39+C40/100*C41</f>
        <v>1865313.9666800001</v>
      </c>
      <c r="D7" s="1">
        <f t="shared" si="1"/>
        <v>2165238.5632507</v>
      </c>
      <c r="E7" s="1">
        <f t="shared" si="1"/>
        <v>2131409.9432430193</v>
      </c>
      <c r="F7" s="1">
        <f t="shared" si="1"/>
        <v>2098596.1818355685</v>
      </c>
      <c r="G7" s="1">
        <f t="shared" si="1"/>
        <v>2066766.8332703412</v>
      </c>
      <c r="H7" t="s">
        <v>44</v>
      </c>
    </row>
    <row r="8" spans="1:8" x14ac:dyDescent="0.25">
      <c r="A8" s="2" t="s">
        <v>4</v>
      </c>
      <c r="B8" s="1">
        <f>593615-B11</f>
        <v>588260</v>
      </c>
      <c r="C8" s="1">
        <f t="shared" ref="C8:G8" si="2">C43/100*C44</f>
        <v>557136.5</v>
      </c>
      <c r="D8" s="1">
        <f t="shared" si="2"/>
        <v>557136.5</v>
      </c>
      <c r="E8" s="1">
        <f t="shared" si="2"/>
        <v>557136.5</v>
      </c>
      <c r="F8" s="1">
        <f t="shared" si="2"/>
        <v>557136.5</v>
      </c>
      <c r="G8" s="1">
        <f t="shared" si="2"/>
        <v>557136.5</v>
      </c>
      <c r="H8" t="s">
        <v>41</v>
      </c>
    </row>
    <row r="9" spans="1:8" x14ac:dyDescent="0.25">
      <c r="A9" s="2" t="s">
        <v>5</v>
      </c>
      <c r="B9" s="1">
        <f>36997-B12</f>
        <v>29097</v>
      </c>
      <c r="C9" s="1">
        <v>32000</v>
      </c>
      <c r="D9" s="19">
        <v>32000</v>
      </c>
      <c r="E9" s="1">
        <v>32000</v>
      </c>
      <c r="F9" s="1">
        <v>32000</v>
      </c>
      <c r="G9" s="1">
        <v>32000</v>
      </c>
      <c r="H9" t="s">
        <v>41</v>
      </c>
    </row>
    <row r="10" spans="1:8" x14ac:dyDescent="0.25">
      <c r="A10" s="2" t="s">
        <v>6</v>
      </c>
      <c r="B10" s="1">
        <v>22500</v>
      </c>
      <c r="C10" s="1">
        <f>C47*B47</f>
        <v>22500</v>
      </c>
      <c r="D10" s="19">
        <v>22500</v>
      </c>
      <c r="E10" s="1">
        <v>22500</v>
      </c>
      <c r="F10" s="1">
        <v>22500</v>
      </c>
      <c r="G10" s="1">
        <v>22500</v>
      </c>
      <c r="H10" t="s">
        <v>41</v>
      </c>
    </row>
    <row r="11" spans="1:8" x14ac:dyDescent="0.25">
      <c r="A11" s="2" t="s">
        <v>7</v>
      </c>
      <c r="B11" s="1">
        <v>5355</v>
      </c>
      <c r="C11" s="1">
        <f>C49*B49</f>
        <v>5530</v>
      </c>
      <c r="D11" s="19">
        <v>5180</v>
      </c>
      <c r="E11" s="1">
        <v>5180</v>
      </c>
      <c r="F11" s="1">
        <v>5005</v>
      </c>
      <c r="G11" s="1">
        <v>5005</v>
      </c>
      <c r="H11" t="s">
        <v>42</v>
      </c>
    </row>
    <row r="12" spans="1:8" x14ac:dyDescent="0.25">
      <c r="A12" s="2" t="s">
        <v>8</v>
      </c>
      <c r="B12" s="1">
        <v>7900</v>
      </c>
      <c r="C12" s="1">
        <v>7900</v>
      </c>
      <c r="D12" s="19">
        <v>7900</v>
      </c>
      <c r="E12" s="1">
        <v>7900</v>
      </c>
      <c r="F12" s="1">
        <v>7900</v>
      </c>
      <c r="G12" s="1">
        <v>7900</v>
      </c>
      <c r="H12" t="s">
        <v>41</v>
      </c>
    </row>
    <row r="13" spans="1:8" x14ac:dyDescent="0.25">
      <c r="A13" s="2" t="s">
        <v>9</v>
      </c>
      <c r="B13" s="1">
        <f>30647</f>
        <v>30647</v>
      </c>
      <c r="C13" s="1">
        <f>C50*B50</f>
        <v>32525</v>
      </c>
      <c r="D13" s="19">
        <v>31250</v>
      </c>
      <c r="E13" s="1">
        <v>30950</v>
      </c>
      <c r="F13" s="1">
        <v>30625</v>
      </c>
      <c r="G13" s="1">
        <v>30300</v>
      </c>
      <c r="H13" t="s">
        <v>40</v>
      </c>
    </row>
    <row r="14" spans="1:8" x14ac:dyDescent="0.25">
      <c r="A14" s="2" t="s">
        <v>10</v>
      </c>
      <c r="B14" s="1">
        <v>828</v>
      </c>
      <c r="C14" s="1">
        <f>C51*B51</f>
        <v>990</v>
      </c>
      <c r="D14" s="19">
        <v>800</v>
      </c>
      <c r="E14" s="1">
        <v>800</v>
      </c>
      <c r="F14" s="1">
        <v>800</v>
      </c>
      <c r="G14" s="1">
        <v>800</v>
      </c>
      <c r="H14" t="s">
        <v>41</v>
      </c>
    </row>
    <row r="15" spans="1:8" x14ac:dyDescent="0.25">
      <c r="A15" s="2" t="s">
        <v>11</v>
      </c>
      <c r="B15" s="1">
        <v>3866</v>
      </c>
      <c r="C15" s="1">
        <f>C52*B52</f>
        <v>3810</v>
      </c>
      <c r="D15" s="19">
        <v>3600</v>
      </c>
      <c r="E15" s="1">
        <v>3600</v>
      </c>
      <c r="F15" s="1">
        <v>3600</v>
      </c>
      <c r="G15" s="1">
        <v>3600</v>
      </c>
      <c r="H15" t="s">
        <v>41</v>
      </c>
    </row>
    <row r="16" spans="1:8" x14ac:dyDescent="0.25">
      <c r="A16" s="2" t="s">
        <v>12</v>
      </c>
      <c r="B16" s="1">
        <v>5000</v>
      </c>
      <c r="C16" s="1">
        <v>5000</v>
      </c>
      <c r="D16" s="1">
        <v>5000</v>
      </c>
      <c r="E16" s="1">
        <v>5000</v>
      </c>
      <c r="F16" s="1">
        <v>5000</v>
      </c>
      <c r="G16" s="1">
        <v>5000</v>
      </c>
    </row>
    <row r="17" spans="1:8" x14ac:dyDescent="0.25">
      <c r="A17" s="2" t="s">
        <v>13</v>
      </c>
      <c r="B17" s="1">
        <v>150000</v>
      </c>
      <c r="C17" s="1">
        <f>B29*0.02</f>
        <v>87820</v>
      </c>
      <c r="D17" s="1">
        <f>C29*0.015</f>
        <v>67082.74391648671</v>
      </c>
      <c r="E17" s="1">
        <f>D29*0.015</f>
        <v>68817.610104596417</v>
      </c>
      <c r="F17" s="1">
        <f t="shared" ref="F17:G17" si="3">E29*0.01</f>
        <v>45755.680932460127</v>
      </c>
      <c r="G17" s="1">
        <f t="shared" si="3"/>
        <v>44325.550659170134</v>
      </c>
      <c r="H17" t="s">
        <v>48</v>
      </c>
    </row>
    <row r="18" spans="1:8" x14ac:dyDescent="0.25">
      <c r="A18" s="2" t="s">
        <v>34</v>
      </c>
      <c r="B18" s="13">
        <v>0</v>
      </c>
      <c r="C18" s="13">
        <v>0</v>
      </c>
      <c r="D18" s="21">
        <v>0</v>
      </c>
      <c r="E18" s="13">
        <v>0</v>
      </c>
      <c r="F18" s="13">
        <v>0</v>
      </c>
      <c r="G18" s="13"/>
    </row>
    <row r="19" spans="1:8" x14ac:dyDescent="0.25">
      <c r="A19" s="2" t="s">
        <v>14</v>
      </c>
      <c r="B19" s="1">
        <f t="shared" ref="B19:G19" si="4">SUM(B7:B18)</f>
        <v>2916000</v>
      </c>
      <c r="C19" s="1">
        <f t="shared" si="4"/>
        <v>2620525.4666800001</v>
      </c>
      <c r="D19" s="19">
        <f t="shared" si="4"/>
        <v>2897687.8071671869</v>
      </c>
      <c r="E19" s="1">
        <f t="shared" si="4"/>
        <v>2865294.0533476155</v>
      </c>
      <c r="F19" s="1">
        <f t="shared" si="4"/>
        <v>2808918.3627680289</v>
      </c>
      <c r="G19" s="1">
        <f t="shared" si="4"/>
        <v>2775333.8839295111</v>
      </c>
    </row>
    <row r="20" spans="1:8" x14ac:dyDescent="0.25">
      <c r="A20" s="2"/>
      <c r="B20" s="1"/>
      <c r="C20" s="1"/>
      <c r="D20" s="19"/>
      <c r="E20" s="1"/>
      <c r="F20" s="1"/>
      <c r="G20" s="1"/>
    </row>
    <row r="21" spans="1:8" x14ac:dyDescent="0.25">
      <c r="A21" s="2" t="s">
        <v>15</v>
      </c>
      <c r="B21" s="20">
        <v>2404000</v>
      </c>
      <c r="C21" s="20">
        <v>2115822.9939142186</v>
      </c>
      <c r="D21" s="22">
        <v>2347922.527668206</v>
      </c>
      <c r="E21" s="20">
        <v>2432606.4117757394</v>
      </c>
      <c r="F21" s="20">
        <v>2495847.3900970286</v>
      </c>
      <c r="G21" s="20">
        <f>F21*(1.035)</f>
        <v>2583202.0487504243</v>
      </c>
      <c r="H21" t="s">
        <v>47</v>
      </c>
    </row>
    <row r="22" spans="1:8" x14ac:dyDescent="0.25">
      <c r="A22" s="2"/>
      <c r="B22" s="1"/>
      <c r="C22" s="1"/>
      <c r="D22" s="19"/>
      <c r="E22" s="1"/>
      <c r="F22" s="1"/>
      <c r="G22" s="1"/>
    </row>
    <row r="23" spans="1:8" x14ac:dyDescent="0.25">
      <c r="A23" s="2" t="s">
        <v>16</v>
      </c>
      <c r="B23" s="1">
        <v>436000</v>
      </c>
      <c r="C23" s="1">
        <v>423519.54499999998</v>
      </c>
      <c r="D23" s="19">
        <v>434107.53362499998</v>
      </c>
      <c r="E23" s="1">
        <v>444960.22196562501</v>
      </c>
      <c r="F23" s="1">
        <v>456084</v>
      </c>
      <c r="G23" s="1">
        <v>467486</v>
      </c>
    </row>
    <row r="24" spans="1:8" x14ac:dyDescent="0.25">
      <c r="A24" s="2"/>
      <c r="B24" s="1"/>
      <c r="C24" s="1"/>
      <c r="D24" s="19"/>
      <c r="E24" s="1"/>
      <c r="F24" s="1"/>
      <c r="G24" s="1"/>
    </row>
    <row r="25" spans="1:8" x14ac:dyDescent="0.25">
      <c r="A25" s="2" t="s">
        <v>17</v>
      </c>
      <c r="B25" s="1">
        <f t="shared" ref="B25:G25" si="5">B21+B23</f>
        <v>2840000</v>
      </c>
      <c r="C25" s="1">
        <f t="shared" si="5"/>
        <v>2539342.5389142185</v>
      </c>
      <c r="D25" s="1">
        <f t="shared" si="5"/>
        <v>2782030.0612932062</v>
      </c>
      <c r="E25" s="1">
        <f t="shared" si="5"/>
        <v>2877566.6337413643</v>
      </c>
      <c r="F25" s="1">
        <f t="shared" si="5"/>
        <v>2951931.3900970286</v>
      </c>
      <c r="G25" s="1">
        <f t="shared" si="5"/>
        <v>3050688.0487504243</v>
      </c>
    </row>
    <row r="26" spans="1:8" x14ac:dyDescent="0.25">
      <c r="A26" s="2"/>
      <c r="B26" s="1"/>
      <c r="C26" s="1"/>
      <c r="D26" s="1"/>
      <c r="E26" s="1"/>
      <c r="F26" s="1"/>
      <c r="G26" s="1"/>
    </row>
    <row r="27" spans="1:8" x14ac:dyDescent="0.25">
      <c r="A27" s="2" t="s">
        <v>18</v>
      </c>
      <c r="B27" s="1">
        <f t="shared" ref="B27:G27" si="6">B19-B25</f>
        <v>76000</v>
      </c>
      <c r="C27" s="18">
        <f t="shared" si="6"/>
        <v>81182.927765781526</v>
      </c>
      <c r="D27" s="18">
        <f t="shared" si="6"/>
        <v>115657.74587398069</v>
      </c>
      <c r="E27" s="18">
        <f t="shared" si="6"/>
        <v>-12272.580393748824</v>
      </c>
      <c r="F27" s="18">
        <f t="shared" si="6"/>
        <v>-143013.02732899971</v>
      </c>
      <c r="G27" s="18">
        <f t="shared" si="6"/>
        <v>-275354.16482091323</v>
      </c>
    </row>
    <row r="28" spans="1:8" x14ac:dyDescent="0.25">
      <c r="A28" s="2"/>
      <c r="B28" s="1"/>
      <c r="C28" s="4"/>
      <c r="D28" s="4"/>
      <c r="E28" s="4"/>
      <c r="F28" s="4"/>
      <c r="G28" s="4"/>
    </row>
    <row r="29" spans="1:8" x14ac:dyDescent="0.25">
      <c r="A29" s="2" t="s">
        <v>19</v>
      </c>
      <c r="B29" s="1">
        <f t="shared" ref="B29:G29" si="7">B4+B27</f>
        <v>4391000</v>
      </c>
      <c r="C29" s="4">
        <f t="shared" si="7"/>
        <v>4472182.9277657811</v>
      </c>
      <c r="D29" s="4">
        <f t="shared" si="7"/>
        <v>4587840.6736397613</v>
      </c>
      <c r="E29" s="4">
        <f t="shared" si="7"/>
        <v>4575568.0932460129</v>
      </c>
      <c r="F29" s="4">
        <f t="shared" si="7"/>
        <v>4432555.0659170132</v>
      </c>
      <c r="G29" s="4">
        <f t="shared" si="7"/>
        <v>4157200.9010961</v>
      </c>
    </row>
    <row r="30" spans="1:8" x14ac:dyDescent="0.25">
      <c r="A30" s="2"/>
      <c r="B30" s="4"/>
      <c r="C30" s="4"/>
      <c r="D30" s="4"/>
      <c r="E30" s="4"/>
      <c r="F30" s="4"/>
      <c r="G30" s="4"/>
    </row>
    <row r="31" spans="1:8" x14ac:dyDescent="0.25">
      <c r="A31" s="2"/>
      <c r="B31" s="4"/>
      <c r="C31" s="4"/>
      <c r="D31" s="4"/>
      <c r="E31" s="4"/>
      <c r="F31" s="4"/>
      <c r="G31" s="4"/>
    </row>
    <row r="32" spans="1:8" x14ac:dyDescent="0.25">
      <c r="A32" s="2"/>
      <c r="B32" s="4"/>
      <c r="C32" s="4"/>
      <c r="D32" s="4"/>
      <c r="E32" s="4"/>
      <c r="F32" s="4"/>
      <c r="G32" s="4"/>
    </row>
    <row r="33" spans="1:11" x14ac:dyDescent="0.25">
      <c r="A33" s="2" t="s">
        <v>20</v>
      </c>
      <c r="B33" s="5" t="s">
        <v>1</v>
      </c>
      <c r="C33" s="5" t="s">
        <v>35</v>
      </c>
      <c r="D33" s="5" t="s">
        <v>36</v>
      </c>
      <c r="E33" s="5" t="s">
        <v>37</v>
      </c>
      <c r="F33" s="5" t="s">
        <v>38</v>
      </c>
      <c r="G33" s="5" t="s">
        <v>39</v>
      </c>
    </row>
    <row r="34" spans="1:11" x14ac:dyDescent="0.25">
      <c r="A34" s="2"/>
      <c r="B34" s="4"/>
      <c r="C34" s="4"/>
      <c r="D34" s="4"/>
      <c r="E34" s="4"/>
      <c r="F34" s="4"/>
      <c r="G34" s="4"/>
    </row>
    <row r="35" spans="1:11" x14ac:dyDescent="0.25">
      <c r="A35" s="2"/>
      <c r="B35" s="4"/>
      <c r="C35" s="4"/>
      <c r="D35" s="4"/>
      <c r="E35" s="4"/>
      <c r="F35" s="4"/>
      <c r="G35" s="4"/>
    </row>
    <row r="36" spans="1:11" x14ac:dyDescent="0.25">
      <c r="A36" s="2"/>
      <c r="B36" s="4"/>
      <c r="C36" s="4"/>
      <c r="D36" s="4"/>
      <c r="E36" s="4"/>
      <c r="F36" s="4"/>
      <c r="G36" s="4"/>
    </row>
    <row r="37" spans="1:11" x14ac:dyDescent="0.25">
      <c r="A37" s="2"/>
      <c r="B37" s="4"/>
      <c r="C37" s="4"/>
      <c r="D37" s="4"/>
      <c r="E37" s="4"/>
      <c r="F37" s="4"/>
      <c r="G37" s="4"/>
    </row>
    <row r="38" spans="1:11" x14ac:dyDescent="0.25">
      <c r="A38" s="2" t="s">
        <v>21</v>
      </c>
      <c r="B38" s="16">
        <v>1597932004</v>
      </c>
      <c r="C38" s="16">
        <f>B38*0.97</f>
        <v>1549994043.8799999</v>
      </c>
      <c r="D38" s="16">
        <f t="shared" ref="D38:G38" si="8">C38*0.97</f>
        <v>1503494222.5635998</v>
      </c>
      <c r="E38" s="16">
        <f t="shared" si="8"/>
        <v>1458389395.8866918</v>
      </c>
      <c r="F38" s="16">
        <f t="shared" si="8"/>
        <v>1414637714.0100911</v>
      </c>
      <c r="G38" s="16">
        <f t="shared" si="8"/>
        <v>1372198582.5897882</v>
      </c>
      <c r="H38" t="s">
        <v>49</v>
      </c>
    </row>
    <row r="39" spans="1:11" x14ac:dyDescent="0.25">
      <c r="A39" s="2" t="s">
        <v>22</v>
      </c>
      <c r="B39" s="15">
        <v>0.06</v>
      </c>
      <c r="C39" s="15">
        <v>0.06</v>
      </c>
      <c r="D39" s="15">
        <v>7.4999999999999997E-2</v>
      </c>
      <c r="E39" s="15">
        <v>7.4999999999999997E-2</v>
      </c>
      <c r="F39" s="15">
        <v>7.4999999999999997E-2</v>
      </c>
      <c r="G39" s="15">
        <v>7.4999999999999997E-2</v>
      </c>
    </row>
    <row r="40" spans="1:11" x14ac:dyDescent="0.25">
      <c r="A40" s="2" t="s">
        <v>23</v>
      </c>
      <c r="B40" s="16">
        <v>14614336568</v>
      </c>
      <c r="C40" s="16">
        <v>14614336568</v>
      </c>
      <c r="D40" s="16">
        <v>14614336568</v>
      </c>
      <c r="E40" s="16">
        <v>14614336568</v>
      </c>
      <c r="F40" s="16">
        <v>14614336568</v>
      </c>
      <c r="G40" s="16">
        <v>14614336568</v>
      </c>
    </row>
    <row r="41" spans="1:11" x14ac:dyDescent="0.25">
      <c r="A41" s="2" t="s">
        <v>24</v>
      </c>
      <c r="B41" s="15">
        <v>6.4000000000000003E-3</v>
      </c>
      <c r="C41" s="15">
        <v>6.4000000000000003E-3</v>
      </c>
      <c r="D41" s="15">
        <v>7.1000000000000004E-3</v>
      </c>
      <c r="E41" s="15">
        <v>7.1000000000000004E-3</v>
      </c>
      <c r="F41" s="15">
        <v>7.1000000000000004E-3</v>
      </c>
      <c r="G41" s="15">
        <v>7.1000000000000004E-3</v>
      </c>
    </row>
    <row r="42" spans="1:11" x14ac:dyDescent="0.25">
      <c r="A42" s="2"/>
      <c r="B42" s="14"/>
      <c r="C42" s="14"/>
      <c r="D42" s="14"/>
      <c r="E42" s="14"/>
      <c r="F42" s="14"/>
      <c r="G42" s="14"/>
    </row>
    <row r="43" spans="1:11" x14ac:dyDescent="0.25">
      <c r="A43" s="2" t="s">
        <v>25</v>
      </c>
      <c r="B43" s="16">
        <v>11142730000</v>
      </c>
      <c r="C43" s="16">
        <v>11142730000</v>
      </c>
      <c r="D43" s="16">
        <v>11142730000</v>
      </c>
      <c r="E43" s="16">
        <v>11142730000</v>
      </c>
      <c r="F43" s="16">
        <v>11142730000</v>
      </c>
      <c r="G43" s="16">
        <v>11142730000</v>
      </c>
      <c r="H43" t="s">
        <v>43</v>
      </c>
    </row>
    <row r="44" spans="1:11" x14ac:dyDescent="0.25">
      <c r="A44" s="2" t="s">
        <v>26</v>
      </c>
      <c r="B44" s="15">
        <v>5.0000000000000001E-3</v>
      </c>
      <c r="C44" s="15">
        <v>5.0000000000000001E-3</v>
      </c>
      <c r="D44" s="15">
        <f>C44</f>
        <v>5.0000000000000001E-3</v>
      </c>
      <c r="E44" s="15">
        <f>D44</f>
        <v>5.0000000000000001E-3</v>
      </c>
      <c r="F44" s="15">
        <f>E44</f>
        <v>5.0000000000000001E-3</v>
      </c>
      <c r="G44" s="15">
        <f>F44</f>
        <v>5.0000000000000001E-3</v>
      </c>
    </row>
    <row r="45" spans="1:11" x14ac:dyDescent="0.25">
      <c r="A45" s="2" t="s">
        <v>27</v>
      </c>
      <c r="B45" s="4"/>
      <c r="C45" s="4"/>
      <c r="D45" s="4"/>
      <c r="E45" s="4"/>
      <c r="F45" s="4"/>
      <c r="G45" s="4"/>
    </row>
    <row r="46" spans="1:11" x14ac:dyDescent="0.25">
      <c r="A46" s="2"/>
      <c r="B46" s="4"/>
      <c r="C46" s="4"/>
      <c r="D46" s="4"/>
      <c r="E46" s="4"/>
      <c r="F46" s="4"/>
      <c r="G46" s="4"/>
      <c r="K46" s="24" t="s">
        <v>50</v>
      </c>
    </row>
    <row r="47" spans="1:11" x14ac:dyDescent="0.25">
      <c r="A47" s="6" t="s">
        <v>28</v>
      </c>
      <c r="B47" s="7">
        <v>100</v>
      </c>
      <c r="C47" s="17">
        <v>225</v>
      </c>
      <c r="D47" s="4"/>
      <c r="E47" s="4"/>
      <c r="F47" s="4"/>
      <c r="G47" s="4"/>
      <c r="K47">
        <v>199</v>
      </c>
    </row>
    <row r="48" spans="1:11" x14ac:dyDescent="0.25">
      <c r="A48" s="6" t="s">
        <v>29</v>
      </c>
      <c r="B48" s="7">
        <v>50</v>
      </c>
      <c r="C48" s="17">
        <v>158</v>
      </c>
      <c r="D48" s="4"/>
      <c r="E48" s="4"/>
      <c r="F48" s="4"/>
      <c r="G48" s="4"/>
      <c r="K48">
        <v>162</v>
      </c>
    </row>
    <row r="49" spans="1:11" x14ac:dyDescent="0.25">
      <c r="A49" s="6" t="s">
        <v>30</v>
      </c>
      <c r="B49" s="7">
        <v>35</v>
      </c>
      <c r="C49" s="17">
        <v>158</v>
      </c>
      <c r="D49" s="4"/>
      <c r="E49" s="4"/>
      <c r="F49" s="4"/>
      <c r="G49" s="4"/>
      <c r="K49">
        <v>190</v>
      </c>
    </row>
    <row r="50" spans="1:11" x14ac:dyDescent="0.25">
      <c r="A50" s="6" t="s">
        <v>31</v>
      </c>
      <c r="B50" s="7">
        <v>25</v>
      </c>
      <c r="C50" s="17">
        <v>1301</v>
      </c>
      <c r="D50" s="4"/>
      <c r="E50" s="4"/>
      <c r="F50" s="4"/>
      <c r="G50" s="4"/>
      <c r="K50">
        <v>1639</v>
      </c>
    </row>
    <row r="51" spans="1:11" x14ac:dyDescent="0.25">
      <c r="A51" s="6" t="s">
        <v>32</v>
      </c>
      <c r="B51" s="7">
        <v>30</v>
      </c>
      <c r="C51" s="17">
        <v>33</v>
      </c>
      <c r="D51" s="4"/>
      <c r="E51" s="4"/>
      <c r="F51" s="4"/>
      <c r="G51" s="4"/>
      <c r="K51">
        <v>65</v>
      </c>
    </row>
    <row r="52" spans="1:11" x14ac:dyDescent="0.25">
      <c r="A52" s="6" t="s">
        <v>33</v>
      </c>
      <c r="B52" s="7">
        <v>30</v>
      </c>
      <c r="C52" s="17">
        <v>127</v>
      </c>
      <c r="D52" s="4"/>
      <c r="E52" s="4"/>
      <c r="F52" s="4"/>
      <c r="G52" s="4"/>
      <c r="K52">
        <v>200</v>
      </c>
    </row>
    <row r="53" spans="1:11" x14ac:dyDescent="0.25">
      <c r="A53" s="2"/>
      <c r="B53" s="4"/>
      <c r="C53" s="4"/>
      <c r="D53" s="4"/>
      <c r="E53" s="4"/>
      <c r="F53" s="4"/>
      <c r="G53" s="4"/>
    </row>
    <row r="54" spans="1:11" x14ac:dyDescent="0.25">
      <c r="A54" s="2"/>
      <c r="B54" s="4"/>
      <c r="C54" s="4"/>
      <c r="D54" s="4"/>
      <c r="E54" s="4"/>
      <c r="F54" s="4"/>
      <c r="G54" s="4"/>
    </row>
    <row r="55" spans="1:11" x14ac:dyDescent="0.25">
      <c r="A55" s="2"/>
      <c r="B55" s="4"/>
      <c r="C55" s="4"/>
      <c r="D55" s="4"/>
      <c r="E55" s="4"/>
      <c r="F55" s="4"/>
      <c r="G55" s="4"/>
    </row>
    <row r="56" spans="1:11" x14ac:dyDescent="0.25">
      <c r="A56" s="2"/>
      <c r="B56" s="4"/>
      <c r="C56" s="4"/>
      <c r="D56" s="4"/>
      <c r="E56" s="4"/>
      <c r="F56" s="4"/>
      <c r="G56" s="4"/>
    </row>
    <row r="57" spans="1:11" x14ac:dyDescent="0.25">
      <c r="A57" s="2"/>
      <c r="B57" s="4"/>
      <c r="C57" s="4"/>
      <c r="D57" s="4"/>
      <c r="E57" s="4"/>
      <c r="F57" s="4"/>
      <c r="G57" s="4"/>
    </row>
    <row r="58" spans="1:11" x14ac:dyDescent="0.25">
      <c r="B58" s="4"/>
      <c r="C58" s="4"/>
      <c r="D58" s="4"/>
      <c r="E58" s="4"/>
      <c r="F58" s="4"/>
      <c r="G58" s="4"/>
    </row>
  </sheetData>
  <pageMargins left="0.7" right="0.7" top="0.75" bottom="0.75" header="0.3" footer="0.3"/>
  <pageSetup scale="89" orientation="portrait" horizontalDpi="1200" verticalDpi="1200" r:id="rId1"/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B526E559801D42863410A365097D5F" ma:contentTypeVersion="0" ma:contentTypeDescription="Create a new document." ma:contentTypeScope="" ma:versionID="3eceb82ec0937178f44f3cf9ca3f3e5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834f8c0c0eabdc6c42b2f987c760c0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2D62A76-A524-4EA0-B693-AFFA301809A2}"/>
</file>

<file path=customXml/itemProps2.xml><?xml version="1.0" encoding="utf-8"?>
<ds:datastoreItem xmlns:ds="http://schemas.openxmlformats.org/officeDocument/2006/customXml" ds:itemID="{AB19D50E-9A46-41A7-A436-397C838C7A38}">
  <ds:schemaRefs>
    <ds:schemaRef ds:uri="http://schemas.microsoft.com/office/2006/metadata/properties"/>
    <ds:schemaRef ds:uri="http://schemas.microsoft.com/office/infopath/2007/PartnerControls"/>
    <ds:schemaRef ds:uri="9e5ee9bb-c9c9-41fc-b091-36a98193aa71"/>
  </ds:schemaRefs>
</ds:datastoreItem>
</file>

<file path=customXml/itemProps3.xml><?xml version="1.0" encoding="utf-8"?>
<ds:datastoreItem xmlns:ds="http://schemas.openxmlformats.org/officeDocument/2006/customXml" ds:itemID="{CC74A1A9-F344-4648-9EB4-C02FDAEC633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Hay, Keith</dc:creator>
  <cp:keywords/>
  <dc:description/>
  <cp:lastModifiedBy>Eberly, Douglas</cp:lastModifiedBy>
  <cp:revision/>
  <cp:lastPrinted>2024-03-21T17:03:45Z</cp:lastPrinted>
  <dcterms:created xsi:type="dcterms:W3CDTF">2023-07-21T18:18:00Z</dcterms:created>
  <dcterms:modified xsi:type="dcterms:W3CDTF">2024-03-27T13:47:45Z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0x0101006FB526E559801D42863410A365097D5F</vt:lpwstr>
  </property>
  <property fmtid="{D5CDD505-2E9C-101B-9397-08002B2CF9AE}" pid="3" name="Order">
    <vt:r8>24100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TemplateUrl">
    <vt:lpwstr/>
  </property>
</Properties>
</file>